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<sst xmlns="http://schemas.openxmlformats.org/spreadsheetml/2006/main" count="1995" uniqueCount="692">
  <si>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</si>
  <si>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</si>
  <si>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</si>
  <si>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</si>
  <si>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</si>
  <si>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</si>
  <si>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</si>
  <si>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</si>
  <si>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</si>
  <si>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</si>
  <si>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</si>
  <si>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</si>
  <si>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</si>
  <si>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</si>
  <si>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</si>
  <si>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</si>
  <si>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</si>
  <si>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</si>
  <si>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</si>
  <si>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</si>
  <si>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</si>
  <si>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</si>
  <si>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</si>
  <si>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</si>
  <si>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</si>
  <si>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</si>
  <si>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</si>
  <si>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</si>
  <si>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</si>
  <si>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</si>
  <si>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</si>
  <si>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</si>
  <si>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</si>
  <si>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</si>
  <si>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</si>
  <si>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</si>
  <si>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</si>
  <si>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</si>
  <si>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</si>
  <si>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</si>
  <si>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</si>
  <si>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</si>
  <si>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</si>
  <si>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</si>
  <si>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</si>
  <si>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</si>
  <si>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</si>
  <si>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</si>
  <si>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</si>
  <si>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</si>
  <si>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</si>
  <si>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</si>
  <si>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</si>
  <si>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</si>
  <si>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</si>
  <si>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</si>
  <si>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</si>
  <si>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</si>
  <si>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</si>
  <si>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</si>
  <si>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</si>
  <si>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</si>
  <si>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</si>
  <si>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</si>
  <si>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</si>
  <si>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</si>
  <si>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</si>
  <si>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</si>
  <si>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</si>
  <si>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</si>
  <si>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</si>
  <si>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</si>
  <si>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</si>
  <si>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</si>
  <si>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</si>
  <si>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</si>
  <si>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</si>
  <si>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</si>
  <si>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</si>
  <si>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</si>
  <si>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</si>
  <si>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</si>
  <si>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</si>
  <si>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</si>
  <si>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</si>
  <si>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</si>
  <si>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</si>
  <si>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</si>
  <si>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</si>
  <si>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</si>
  <si>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</si>
  <si>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</si>
  <si>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</si>
  <si>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</si>
  <si>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</si>
  <si>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</si>
  <si>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</si>
  <si>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</si>
  <si>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</si>
  <si>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</si>
  <si>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</si>
  <si>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</si>
  <si>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</si>
  <si>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</si>
  <si>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</si>
  <si>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</si>
  <si>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</si>
  <si>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</si>
  <si>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</si>
  <si>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</si>
  <si>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</si>
  <si>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</si>
  <si>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</si>
  <si>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</si>
  <si>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</si>
  <si>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</si>
  <si>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</si>
  <si>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</si>
  <si>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</si>
  <si>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</si>
  <si>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</si>
  <si>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</si>
  <si>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</si>
  <si>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</si>
  <si>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</si>
  <si>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</si>
  <si>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</si>
  <si>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</si>
  <si>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</si>
  <si>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</si>
  <si>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</si>
  <si>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</si>
  <si>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</si>
  <si>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</si>
  <si>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</si>
  <si>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</si>
  <si>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</si>
  <si>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</si>
  <si>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</si>
  <si>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</si>
  <si>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</si>
  <si>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</si>
  <si>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</si>
  <si>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</si>
  <si>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</si>
  <si>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</si>
  <si>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</si>
  <si>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</si>
  <si>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</si>
  <si>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</si>
  <si>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</si>
  <si>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</si>
  <si>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</si>
  <si>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</si>
  <si>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</si>
  <si>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</si>
  <si>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</si>
  <si>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</si>
  <si>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</si>
  <si>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</si>
  <si>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</si>
  <si>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</si>
  <si>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</si>
  <si>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</si>
  <si>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</si>
  <si>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</si>
  <si>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</si>
  <si>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</si>
  <si>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</si>
  <si>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</si>
  <si>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</si>
  <si>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</si>
  <si>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</si>
  <si>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</si>
  <si>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</si>
  <si>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</si>
  <si>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</si>
  <si>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</si>
  <si>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</si>
  <si>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</si>
  <si>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</si>
  <si>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</si>
  <si>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</si>
  <si>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</si>
  <si>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</si>
  <si>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</si>
  <si>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</si>
  <si>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</si>
  <si>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</si>
  <si>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</si>
  <si>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</si>
  <si>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</si>
  <si>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</si>
  <si>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</si>
  <si>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</si>
  <si>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</si>
  <si>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</si>
  <si>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</si>
  <si>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</si>
  <si>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</si>
  <si>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</si>
  <si>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</si>
  <si>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</si>
  <si>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</si>
  <si>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</si>
  <si>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</si>
  <si>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</si>
  <si>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</si>
  <si>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</si>
  <si>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</si>
  <si>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</si>
  <si>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</si>
  <si>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</si>
  <si>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</si>
  <si>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</si>
  <si>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</si>
  <si>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</si>
  <si>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</si>
  <si>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</si>
  <si>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</si>
  <si>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</si>
  <si>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</si>
  <si>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</si>
  <si>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</si>
  <si>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</si>
  <si>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</si>
  <si>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</si>
  <si>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</si>
  <si>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</si>
  <si>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</si>
  <si>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</si>
  <si>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</si>
  <si>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</si>
  <si>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</si>
  <si>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</si>
  <si>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</si>
  <si>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</si>
  <si>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</si>
  <si>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</si>
  <si>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</si>
  <si>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</si>
  <si>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</si>
  <si>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</si>
  <si>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</si>
  <si>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</si>
  <si>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</si>
  <si>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</si>
  <si>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</si>
  <si>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</si>
  <si>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</si>
  <si>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</si>
  <si>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</si>
  <si>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</si>
  <si>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</si>
  <si>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</si>
  <si>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</si>
  <si>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</si>
  <si>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</si>
  <si>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</si>
  <si>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</si>
  <si>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</si>
  <si>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</si>
  <si>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</si>
  <si>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</si>
  <si>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</si>
  <si>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</si>
  <si>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</si>
  <si>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</si>
  <si>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</si>
  <si>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</si>
  <si>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</si>
  <si>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</si>
  <si>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</si>
  <si>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</si>
  <si>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</si>
  <si>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</si>
  <si>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</si>
  <si>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</si>
  <si>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</si>
  <si>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</si>
  <si>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</si>
  <si>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</si>
  <si>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</si>
  <si>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</si>
  <si>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</si>
  <si>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</si>
  <si>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</si>
  <si>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</si>
  <si>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</si>
  <si>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</si>
  <si>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</si>
  <si>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</si>
  <si>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</si>
  <si>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</si>
  <si>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</si>
  <si>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</si>
  <si>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</si>
  <si>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</si>
  <si>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</si>
  <si>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</si>
  <si>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</si>
  <si>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</si>
  <si>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</si>
  <si>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</si>
  <si>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</si>
  <si>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</si>
  <si>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</si>
  <si>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</si>
  <si>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</si>
  <si>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</si>
  <si>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</si>
  <si>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</si>
  <si>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</si>
  <si>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</si>
  <si>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</si>
  <si>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</si>
  <si>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</si>
  <si>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</si>
  <si>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</si>
  <si>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</si>
  <si>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</si>
  <si>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</si>
  <si>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</si>
  <si>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</si>
  <si>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</si>
  <si>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</si>
  <si>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</si>
  <si>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</si>
  <si>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</si>
  <si>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</si>
  <si>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</si>
  <si>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</si>
  <si>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</si>
  <si>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</si>
  <si>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</si>
  <si>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</si>
  <si>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</si>
  <si>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</si>
  <si>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</si>
  <si>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</si>
  <si>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</si>
  <si>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</si>
  <si>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</si>
  <si>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</si>
  <si>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</si>
  <si>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</si>
  <si>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</si>
  <si>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</si>
  <si>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</si>
  <si>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</si>
  <si>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</si>
  <si>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</si>
  <si>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</si>
  <si>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</si>
  <si>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</si>
  <si>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</si>
  <si>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</si>
  <si>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</si>
  <si>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</si>
  <si>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</si>
  <si>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</si>
  <si>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</si>
  <si>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</si>
  <si>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</si>
  <si>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</si>
  <si>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</si>
  <si>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</si>
  <si>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</si>
  <si>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</si>
  <si>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</si>
  <si>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</si>
  <si>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</si>
  <si>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</si>
  <si>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</si>
  <si>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</si>
  <si>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</si>
  <si>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</si>
  <si>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</si>
  <si>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</si>
  <si>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</si>
  <si>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</si>
  <si>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</si>
  <si>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</si>
  <si>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</si>
  <si>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</si>
  <si>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</si>
  <si>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</si>
  <si>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</si>
  <si>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</si>
  <si>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</si>
  <si>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</si>
  <si>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</si>
  <si>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</si>
  <si>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</si>
  <si>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</si>
  <si>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</si>
  <si>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</si>
  <si>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</si>
  <si>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</si>
  <si>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</si>
  <si>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</si>
  <si>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</si>
  <si>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</si>
  <si>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</si>
  <si>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</si>
  <si>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</si>
  <si>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</si>
  <si>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</si>
  <si>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</si>
  <si>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</si>
  <si>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</si>
  <si>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</si>
  <si>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</si>
  <si>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</si>
  <si>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</si>
  <si>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</si>
  <si>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</si>
  <si>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</si>
  <si>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</si>
  <si>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</si>
  <si>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</si>
  <si>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</si>
  <si>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</si>
  <si>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</si>
  <si>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</si>
  <si>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</si>
  <si>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</si>
  <si>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</si>
  <si>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</si>
  <si>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</si>
  <si>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</si>
  <si>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</si>
  <si>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</si>
  <si>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</si>
  <si>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</si>
  <si>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</si>
  <si>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</si>
  <si>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</si>
  <si>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</si>
  <si>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</si>
  <si>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</si>
  <si>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</si>
  <si>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</si>
  <si>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</si>
  <si>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</si>
  <si>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</si>
  <si>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</si>
  <si>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</si>
  <si>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</si>
  <si>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</si>
  <si>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</si>
  <si>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</si>
  <si>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</si>
  <si>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</si>
  <si>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</si>
  <si>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</si>
  <si>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</si>
  <si>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</si>
  <si>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</si>
  <si>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</si>
  <si>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</si>
  <si>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</si>
  <si>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</si>
  <si>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</si>
  <si>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</si>
  <si>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</si>
  <si>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</si>
  <si>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</si>
  <si>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</si>
  <si>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</si>
  <si>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</si>
  <si>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</si>
  <si>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</si>
  <si>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</si>
  <si>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</si>
  <si>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</si>
  <si>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</si>
  <si>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</si>
  <si>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</si>
  <si>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</si>
  <si>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</si>
  <si>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</si>
  <si>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</si>
  <si>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</si>
  <si>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</si>
  <si>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</si>
  <si>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</si>
  <si>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</si>
  <si>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</si>
  <si>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</si>
  <si>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</si>
  <si>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</si>
  <si>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</si>
  <si>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</si>
  <si>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</si>
  <si>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</si>
  <si>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</si>
  <si>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</si>
  <si>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</si>
  <si>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</si>
  <si>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</si>
  <si>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</si>
  <si>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</si>
  <si>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</si>
  <si>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</si>
  <si>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</si>
  <si>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</si>
  <si>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</si>
  <si>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</si>
  <si>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</si>
  <si>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</si>
  <si>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</si>
  <si>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</si>
  <si>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</si>
  <si>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</si>
  <si>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</si>
  <si>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</si>
  <si>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</si>
  <si>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</si>
  <si>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</si>
  <si>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</si>
  <si>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</si>
  <si>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</si>
  <si>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</si>
  <si>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</si>
  <si>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</si>
  <si>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</si>
  <si>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</si>
  <si>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</si>
  <si>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</si>
  <si>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</si>
  <si>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</si>
  <si>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</si>
  <si>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</si>
  <si>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</si>
  <si>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</si>
  <si>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</si>
  <si>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</si>
  <si>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</si>
  <si>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</si>
  <si>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</si>
  <si>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</si>
  <si>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</si>
  <si>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</si>
  <si>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</si>
  <si>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</si>
  <si>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</si>
  <si>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</si>
  <si>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</si>
  <si>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</si>
  <si>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</si>
  <si>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</si>
  <si>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</si>
  <si>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</si>
  <si>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</si>
  <si>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</si>
  <si>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</si>
  <si>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</si>
  <si>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</si>
  <si>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</si>
  <si>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</si>
  <si>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</si>
  <si>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</si>
  <si>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</si>
  <si>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</si>
  <si>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</si>
  <si>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</si>
  <si>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</si>
  <si>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</si>
  <si>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</si>
  <si>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</si>
  <si>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</si>
  <si>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</si>
  <si>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</si>
  <si>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</si>
  <si>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</si>
  <si>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</si>
  <si>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</si>
  <si>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</si>
  <si>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</si>
  <si>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</si>
  <si>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</si>
  <si>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</si>
  <si>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</si>
  <si>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</si>
  <si>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</si>
  <si>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</si>
  <si>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</si>
  <si>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</si>
  <si>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</si>
  <si>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</si>
  <si>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</si>
  <si>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</si>
  <si>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</si>
  <si>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</si>
  <si>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</si>
  <si>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</si>
  <si>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</si>
  <si>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</si>
  <si>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</si>
  <si>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</si>
  <si>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</si>
  <si>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</si>
  <si>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</si>
  <si>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</si>
  <si>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</si>
  <si>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</si>
  <si>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</si>
  <si>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</si>
  <si>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</si>
  <si>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</si>
  <si>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</si>
  <si>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</si>
  <si>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</si>
  <si>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</si>
  <si>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</si>
  <si>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</si>
  <si>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</si>
  <si>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</si>
  <si>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</si>
  <si>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</si>
  <si>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</si>
  <si>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</si>
  <si>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</si>
  <si>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</si>
  <si>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</si>
  <si>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</si>
  <si>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</si>
  <si>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</si>
  <si>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</si>
  <si>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</si>
  <si>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</si>
  <si>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</si>
  <si>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</si>
  <si>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</si>
  <si>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</si>
  <si>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</si>
  <si>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</si>
  <si>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</si>
  <si>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</si>
  <si>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</si>
  <si>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</si>
  <si>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</si>
  <si>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</si>
  <si>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</si>
  <si>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</si>
  <si>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</si>
  <si>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</si>
  <si>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</si>
  <si>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</si>
  <si>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</si>
  <si>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</si>
  <si>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</si>
  <si>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</si>
  <si>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</si>
  <si>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</si>
  <si>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</si>
  <si>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</si>
  <si>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</si>
  <si>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</si>
  <si>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</si>
  <si>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</si>
  <si>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</si>
  <si>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</si>
  <si>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</si>
  <si>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</si>
  <si>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</si>
  <si>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</si>
  <si>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</si>
  <si>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</si>
  <si>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</si>
  <si>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</si>
  <si>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</si>
  <si>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</si>
  <si>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</si>
  <si>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</si>
  <si>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</si>
  <si>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</si>
  <si>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</si>
  <si>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</si>
  <si>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</si>
  <si>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</si>
  <si>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</si>
  <si>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</si>
  <si>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</si>
  <si>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</si>
  <si>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</si>
  <si>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</si>
  <si>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</si>
  <si>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Марина Кейп Турс ЕООД</t>
  </si>
  <si>
    <t>Радостина Кралева Пантелеева</t>
  </si>
  <si>
    <t>счетоводител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</si>
</sst>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0">
      <selection activeCell="B30" sqref="B3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43215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"Оптима одит"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43215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G29" sqref="G2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377</v>
      </c>
      <c r="D13" s="138">
        <v>383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</v>
      </c>
      <c r="D16" s="138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8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391</v>
      </c>
      <c r="D20" s="377">
        <f>SUM(D12:D19)</f>
        <v>404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351</v>
      </c>
      <c r="H28" s="375">
        <f>SUM(H29:H31)</f>
        <v>107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714</v>
      </c>
      <c r="H29" s="138">
        <v>470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-26</v>
      </c>
      <c r="H32" s="138">
        <v>245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325</v>
      </c>
      <c r="H34" s="377">
        <f>H28+H32+H33</f>
        <v>352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330</v>
      </c>
      <c r="H37" s="379">
        <f>H26+H18+H34</f>
        <v>357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873</v>
      </c>
      <c r="H49" s="137">
        <v>873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873</v>
      </c>
      <c r="H50" s="375">
        <f>SUM(H44:H49)</f>
        <v>873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21</v>
      </c>
      <c r="D55" s="270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422</v>
      </c>
      <c r="D56" s="381">
        <f>D20+D21+D22+D28+D33+D46+D52+D54+D55</f>
        <v>435</v>
      </c>
      <c r="E56" s="87" t="s">
        <v>557</v>
      </c>
      <c r="F56" s="86" t="s">
        <v>172</v>
      </c>
      <c r="G56" s="378">
        <f>G50+G52+G53+G54+G55</f>
        <v>873</v>
      </c>
      <c r="H56" s="379">
        <f>H50+H52+H53+H54+H55</f>
        <v>873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703</v>
      </c>
      <c r="D59" s="138">
        <v>706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356</v>
      </c>
      <c r="D61" s="138">
        <v>354</v>
      </c>
      <c r="E61" s="141" t="s">
        <v>188</v>
      </c>
      <c r="F61" s="80" t="s">
        <v>189</v>
      </c>
      <c r="G61" s="374">
        <f>SUM(G62:G68)</f>
        <v>3814</v>
      </c>
      <c r="H61" s="375">
        <f>SUM(H62:H68)</f>
        <v>3740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2725</v>
      </c>
      <c r="H62" s="138">
        <v>2702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377</v>
      </c>
      <c r="H64" s="138">
        <v>369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1059</v>
      </c>
      <c r="D65" s="377">
        <f>SUM(D59:D64)</f>
        <v>1060</v>
      </c>
      <c r="E65" s="76" t="s">
        <v>201</v>
      </c>
      <c r="F65" s="80" t="s">
        <v>202</v>
      </c>
      <c r="G65" s="138">
        <v>199</v>
      </c>
      <c r="H65" s="138">
        <v>182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</v>
      </c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167</v>
      </c>
      <c r="H67" s="138">
        <v>155</v>
      </c>
    </row>
    <row r="68" spans="1:8" ht="15.75">
      <c r="A68" s="76" t="s">
        <v>206</v>
      </c>
      <c r="B68" s="78" t="s">
        <v>207</v>
      </c>
      <c r="C68" s="138">
        <v>2784</v>
      </c>
      <c r="D68" s="138">
        <v>2784</v>
      </c>
      <c r="E68" s="76" t="s">
        <v>212</v>
      </c>
      <c r="F68" s="80" t="s">
        <v>213</v>
      </c>
      <c r="G68" s="138">
        <v>334</v>
      </c>
      <c r="H68" s="138">
        <v>332</v>
      </c>
    </row>
    <row r="69" spans="1:8" ht="15.75">
      <c r="A69" s="76" t="s">
        <v>210</v>
      </c>
      <c r="B69" s="78" t="s">
        <v>211</v>
      </c>
      <c r="C69" s="138">
        <v>145</v>
      </c>
      <c r="D69" s="138">
        <v>125</v>
      </c>
      <c r="E69" s="142" t="s">
        <v>79</v>
      </c>
      <c r="F69" s="80" t="s">
        <v>216</v>
      </c>
      <c r="G69" s="138">
        <v>267</v>
      </c>
      <c r="H69" s="138">
        <v>293</v>
      </c>
    </row>
    <row r="70" spans="1:8" ht="15.75">
      <c r="A70" s="76" t="s">
        <v>214</v>
      </c>
      <c r="B70" s="78" t="s">
        <v>215</v>
      </c>
      <c r="C70" s="138">
        <v>2</v>
      </c>
      <c r="D70" s="138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4081</v>
      </c>
      <c r="H71" s="377">
        <f>H59+H60+H61+H69+H70</f>
        <v>4033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10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734</v>
      </c>
      <c r="D75" s="138">
        <v>693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3665</v>
      </c>
      <c r="D76" s="377">
        <f>SUM(D68:D75)</f>
        <v>3614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4081</v>
      </c>
      <c r="H79" s="379">
        <f>H71+H73+H75+H77</f>
        <v>4033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119</v>
      </c>
      <c r="D88" s="138">
        <v>135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</v>
      </c>
      <c r="D89" s="138">
        <v>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14</v>
      </c>
      <c r="D90" s="138">
        <v>14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138</v>
      </c>
      <c r="D92" s="377">
        <f>SUM(D88:D91)</f>
        <v>154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4862</v>
      </c>
      <c r="D94" s="381">
        <f>D65+D76+D85+D92+D93</f>
        <v>4828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5284</v>
      </c>
      <c r="D95" s="383">
        <f>D94+D56</f>
        <v>5263</v>
      </c>
      <c r="E95" s="169" t="s">
        <v>635</v>
      </c>
      <c r="F95" s="280" t="s">
        <v>268</v>
      </c>
      <c r="G95" s="382">
        <f>G37+G40+G56+G79</f>
        <v>5284</v>
      </c>
      <c r="H95" s="383">
        <f>H37+H40+H56+H79</f>
        <v>5263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43215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"Оптима одит"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8">
      <selection activeCell="G12" sqref="G12:H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</v>
      </c>
      <c r="D12" s="256">
        <v>21</v>
      </c>
      <c r="E12" s="135" t="s">
        <v>277</v>
      </c>
      <c r="F12" s="180" t="s">
        <v>278</v>
      </c>
      <c r="G12" s="256">
        <v>9</v>
      </c>
      <c r="H12" s="257"/>
    </row>
    <row r="13" spans="1:8" ht="15.75">
      <c r="A13" s="135" t="s">
        <v>279</v>
      </c>
      <c r="B13" s="131" t="s">
        <v>280</v>
      </c>
      <c r="C13" s="256">
        <v>49</v>
      </c>
      <c r="D13" s="256">
        <v>21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</v>
      </c>
      <c r="D14" s="256">
        <v>18</v>
      </c>
      <c r="E14" s="185" t="s">
        <v>285</v>
      </c>
      <c r="F14" s="180" t="s">
        <v>286</v>
      </c>
      <c r="G14" s="256">
        <v>98</v>
      </c>
      <c r="H14" s="257">
        <v>114</v>
      </c>
    </row>
    <row r="15" spans="1:8" ht="15.75">
      <c r="A15" s="135" t="s">
        <v>287</v>
      </c>
      <c r="B15" s="131" t="s">
        <v>288</v>
      </c>
      <c r="C15" s="256">
        <v>36</v>
      </c>
      <c r="D15" s="256">
        <v>14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7</v>
      </c>
      <c r="D16" s="256">
        <v>3</v>
      </c>
      <c r="E16" s="176" t="s">
        <v>52</v>
      </c>
      <c r="F16" s="204" t="s">
        <v>292</v>
      </c>
      <c r="G16" s="407">
        <f>SUM(G12:G15)</f>
        <v>107</v>
      </c>
      <c r="H16" s="408">
        <f>SUM(H12:H15)</f>
        <v>114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4</v>
      </c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132</v>
      </c>
      <c r="D22" s="408">
        <f>SUM(D12:D18)+D19</f>
        <v>78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133</v>
      </c>
      <c r="D31" s="414">
        <f>D29+D22</f>
        <v>78</v>
      </c>
      <c r="E31" s="191" t="s">
        <v>548</v>
      </c>
      <c r="F31" s="206" t="s">
        <v>331</v>
      </c>
      <c r="G31" s="193">
        <f>G16+G18+G27</f>
        <v>107</v>
      </c>
      <c r="H31" s="194">
        <f>H16+H18+H27</f>
        <v>114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36</v>
      </c>
      <c r="E33" s="173" t="s">
        <v>334</v>
      </c>
      <c r="F33" s="178" t="s">
        <v>335</v>
      </c>
      <c r="G33" s="407">
        <f>IF((C31-G31)&gt;0,C31-G31,0)</f>
        <v>26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133</v>
      </c>
      <c r="D36" s="416">
        <f>D31-D34+D35</f>
        <v>78</v>
      </c>
      <c r="E36" s="202" t="s">
        <v>346</v>
      </c>
      <c r="F36" s="196" t="s">
        <v>347</v>
      </c>
      <c r="G36" s="207">
        <f>G35-G34+G31</f>
        <v>107</v>
      </c>
      <c r="H36" s="208">
        <f>H35-H34+H31</f>
        <v>114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36</v>
      </c>
      <c r="E37" s="201" t="s">
        <v>350</v>
      </c>
      <c r="F37" s="206" t="s">
        <v>351</v>
      </c>
      <c r="G37" s="193">
        <f>IF((C36-G36)&gt;0,C36-G36,0)</f>
        <v>26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36</v>
      </c>
      <c r="E42" s="187" t="s">
        <v>362</v>
      </c>
      <c r="F42" s="136" t="s">
        <v>363</v>
      </c>
      <c r="G42" s="181">
        <f>IF(G37&gt;0,IF(C38+G37&lt;0,0,C38+G37),IF(C37-C38&lt;0,C38-C37,0))</f>
        <v>26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36</v>
      </c>
      <c r="E44" s="202" t="s">
        <v>369</v>
      </c>
      <c r="F44" s="209" t="s">
        <v>370</v>
      </c>
      <c r="G44" s="207">
        <f>IF(C42=0,IF(G42-G43&gt;0,G42-G43+C43,0),IF(C42-C43&lt;0,C43-C42+G43,0))</f>
        <v>26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133</v>
      </c>
      <c r="D45" s="410">
        <f>D36+D38+D42</f>
        <v>114</v>
      </c>
      <c r="E45" s="210" t="s">
        <v>373</v>
      </c>
      <c r="F45" s="212" t="s">
        <v>374</v>
      </c>
      <c r="G45" s="409">
        <f>G42+G36</f>
        <v>133</v>
      </c>
      <c r="H45" s="410">
        <f>H42+H36</f>
        <v>114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43215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"Оптима одит"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C11" sqref="C11: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60</v>
      </c>
      <c r="D11" s="138">
        <v>56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</v>
      </c>
      <c r="D12" s="138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8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6-31</f>
        <v>-25</v>
      </c>
      <c r="D20" s="138">
        <v>-44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-16</v>
      </c>
      <c r="D21" s="438">
        <f>SUM(D11:D20)</f>
        <v>-17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</v>
      </c>
      <c r="D44" s="247">
        <f>D43+D33+D21</f>
        <v>-17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154</v>
      </c>
      <c r="D45" s="249">
        <v>368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138</v>
      </c>
      <c r="D46" s="251">
        <f>D45+D44</f>
        <v>351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124</v>
      </c>
      <c r="D47" s="238">
        <v>334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14</v>
      </c>
      <c r="D48" s="221">
        <v>17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43215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"Оптима одит"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4">
      <selection activeCell="L13" sqref="L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715</v>
      </c>
      <c r="J13" s="363">
        <f>'1-Баланс'!H30+'1-Баланс'!H33</f>
        <v>-363</v>
      </c>
      <c r="K13" s="364"/>
      <c r="L13" s="363">
        <f>SUM(C13:K13)</f>
        <v>357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715</v>
      </c>
      <c r="J17" s="432">
        <f t="shared" si="2"/>
        <v>-363</v>
      </c>
      <c r="K17" s="432">
        <f t="shared" si="2"/>
        <v>0</v>
      </c>
      <c r="L17" s="363">
        <f t="shared" si="1"/>
        <v>357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-26</v>
      </c>
      <c r="J18" s="363">
        <f>+'1-Баланс'!G33</f>
        <v>0</v>
      </c>
      <c r="K18" s="364"/>
      <c r="L18" s="363">
        <f t="shared" si="1"/>
        <v>-26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689</v>
      </c>
      <c r="J31" s="432">
        <f t="shared" si="6"/>
        <v>-363</v>
      </c>
      <c r="K31" s="432">
        <f t="shared" si="6"/>
        <v>0</v>
      </c>
      <c r="L31" s="363">
        <f t="shared" si="1"/>
        <v>331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689</v>
      </c>
      <c r="J34" s="366">
        <f t="shared" si="7"/>
        <v>-363</v>
      </c>
      <c r="K34" s="366">
        <f t="shared" si="7"/>
        <v>0</v>
      </c>
      <c r="L34" s="430">
        <f t="shared" si="1"/>
        <v>331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43215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"Оптима одит"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/>
      <c r="C12" s="79">
        <v>10</v>
      </c>
      <c r="D12" s="79">
        <v>100</v>
      </c>
      <c r="E12" s="79"/>
      <c r="F12" s="260">
        <f>C12-E12</f>
        <v>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</v>
      </c>
      <c r="D27" s="263"/>
      <c r="E27" s="263">
        <f>SUM(E12:E26)</f>
        <v>0</v>
      </c>
      <c r="F27" s="263">
        <f>SUM(F12:F26)</f>
        <v>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43215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"Оптима одит"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5284</v>
      </c>
      <c r="D6" s="454">
        <f aca="true" t="shared" si="0" ref="D6:D15">C6-E6</f>
        <v>0</v>
      </c>
      <c r="E6" s="453">
        <f>'1-Баланс'!G95</f>
        <v>5284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330</v>
      </c>
      <c r="D7" s="454">
        <f t="shared" si="0"/>
        <v>325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26</v>
      </c>
      <c r="D8" s="454">
        <f t="shared" si="0"/>
        <v>52</v>
      </c>
      <c r="E8" s="453">
        <f>ABS('2-Отчет за доходите'!C44)-ABS('2-Отчет за доходите'!G44)</f>
        <v>-26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154</v>
      </c>
      <c r="D9" s="454">
        <f t="shared" si="0"/>
        <v>0</v>
      </c>
      <c r="E9" s="453">
        <f>'3-Отчет за паричния поток'!C45</f>
        <v>154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138</v>
      </c>
      <c r="D10" s="454">
        <f t="shared" si="0"/>
        <v>0</v>
      </c>
      <c r="E10" s="453">
        <f>'3-Отчет за паричния поток'!C46</f>
        <v>138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330</v>
      </c>
      <c r="D11" s="454">
        <f t="shared" si="0"/>
        <v>-1</v>
      </c>
      <c r="E11" s="453">
        <f>'4-Отчет за собствения капитал'!L34</f>
        <v>331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10</v>
      </c>
      <c r="D12" s="454">
        <f t="shared" si="0"/>
        <v>0</v>
      </c>
      <c r="E12" s="453">
        <f>'Справка 5'!C27+'Справка 5'!C97</f>
        <v>10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0.24299065420560748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0.07878787878787878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0.005248284214775939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0.004920514761544285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0.8045112781954887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1.1913746630727762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0.9318794413134036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0.03381524136241117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0.03381524136241117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0.07379310344827586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0.02024981074943225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0.7256857855361596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15.01212121212121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0.9375473126419379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0.1308411214953271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353.85714285714283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377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391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422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703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356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1059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2784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145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734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3665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119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138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4862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5284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351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714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-26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325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330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873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873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873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3814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2725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377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199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167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334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267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4081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4081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49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36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132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133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133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133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98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107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107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26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107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26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26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26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60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-25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-16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154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138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124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715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715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-26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689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689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-363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-363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357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357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-26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331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331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2018-04-30T12:44:13Z</dcterms:modified>
  <cp:category/>
  <cp:version/>
  <cp:contentType/>
  <cp:contentStatus/>
</cp:coreProperties>
</file>